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пецификация" sheetId="1" state="visible" r:id="rId1"/>
    <sheet xmlns:r="http://schemas.openxmlformats.org/officeDocument/2006/relationships" name="Пересчёт" sheetId="2" state="visible" r:id="rId2"/>
  </sheets>
  <definedNames>
    <definedName name="_xlnm.Print_Area" localSheetId="0">'Спецификация'!$A$1:$N$62</definedName>
    <definedName name="_xlnm.Print_Area" localSheetId="1">'Пересчёт'!$A$1:$G$43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0.00#"/>
  </numFmts>
  <fonts count="11">
    <font>
      <name val="Calibri"/>
      <family val="2"/>
      <color theme="1"/>
      <sz val="11"/>
      <scheme val="minor"/>
    </font>
    <font>
      <b val="1"/>
      <color rgb="00262521"/>
      <sz val="14"/>
    </font>
    <font>
      <color rgb="0045433B"/>
      <sz val="10"/>
    </font>
    <font>
      <b val="1"/>
      <color rgb="0045433B"/>
      <sz val="10"/>
    </font>
    <font>
      <b val="1"/>
      <color rgb="00262521"/>
      <sz val="9"/>
    </font>
    <font>
      <color rgb="00262521"/>
      <sz val="10"/>
    </font>
    <font>
      <b val="1"/>
      <color rgb="00262521"/>
    </font>
    <font>
      <b val="1"/>
      <color rgb="00262521"/>
      <sz val="10"/>
    </font>
    <font>
      <i val="1"/>
      <color rgb="005E5B50"/>
      <sz val="9"/>
    </font>
    <font>
      <b val="1"/>
      <color rgb="00262521"/>
      <sz val="11"/>
    </font>
    <font>
      <b val="1"/>
      <sz val="10"/>
    </font>
  </fonts>
  <fills count="6">
    <fill>
      <patternFill/>
    </fill>
    <fill>
      <patternFill patternType="gray125"/>
    </fill>
    <fill>
      <patternFill patternType="solid">
        <fgColor rgb="00E9DFC7"/>
      </patternFill>
    </fill>
    <fill>
      <patternFill patternType="solid">
        <fgColor rgb="00EEF1F6"/>
      </patternFill>
    </fill>
    <fill>
      <patternFill patternType="solid">
        <fgColor rgb="00DCE4F7"/>
      </patternFill>
    </fill>
    <fill>
      <patternFill patternType="solid">
        <fgColor rgb="00F6F2E8"/>
      </patternFill>
    </fill>
  </fills>
  <borders count="2">
    <border>
      <left/>
      <right/>
      <top/>
      <bottom/>
      <diagonal/>
    </border>
    <border>
      <left style="thin">
        <color rgb="009A9384"/>
      </left>
      <right style="thin">
        <color rgb="009A9384"/>
      </right>
      <top style="thin">
        <color rgb="009A9384"/>
      </top>
      <bottom style="thin">
        <color rgb="009A9384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vertical="top" wrapText="1"/>
    </xf>
    <xf numFmtId="2" fontId="5" fillId="5" borderId="1" applyAlignment="1" pivotButton="0" quotePrefix="0" xfId="0">
      <alignment vertical="top" wrapText="1"/>
    </xf>
    <xf numFmtId="164" fontId="5" fillId="5" borderId="1" applyAlignment="1" pivotButton="0" quotePrefix="0" xfId="0">
      <alignment vertical="top" wrapText="1"/>
    </xf>
    <xf numFmtId="4" fontId="5" fillId="3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2" fontId="5" fillId="4" borderId="1" applyAlignment="1" pivotButton="0" quotePrefix="0" xfId="0">
      <alignment vertical="top" wrapText="1"/>
    </xf>
    <xf numFmtId="164" fontId="5" fillId="4" borderId="1" applyAlignment="1" pivotButton="0" quotePrefix="0" xfId="0">
      <alignment vertical="top" wrapText="1"/>
    </xf>
    <xf numFmtId="0" fontId="6" fillId="0" borderId="0" pivotButton="0" quotePrefix="0" xfId="0"/>
    <xf numFmtId="164" fontId="6" fillId="0" borderId="1" pivotButton="0" quotePrefix="0" xfId="0"/>
    <xf numFmtId="0" fontId="7" fillId="0" borderId="0" pivotButton="0" quotePrefix="0" xfId="0"/>
    <xf numFmtId="0" fontId="5" fillId="0" borderId="0" pivotButton="0" quotePrefix="0" xfId="0"/>
    <xf numFmtId="0" fontId="8" fillId="0" borderId="0" pivotButton="0" quotePrefix="0" xfId="0"/>
    <xf numFmtId="0" fontId="9" fillId="2" borderId="0" pivotButton="0" quotePrefix="0" xfId="0"/>
    <xf numFmtId="0" fontId="0" fillId="2" borderId="0" pivotButton="0" quotePrefix="0" xfId="0"/>
    <xf numFmtId="165" fontId="0" fillId="4" borderId="1" pivotButton="0" quotePrefix="0" xfId="0"/>
    <xf numFmtId="0" fontId="10" fillId="2" borderId="1" applyAlignment="1" pivotButton="0" quotePrefix="0" xfId="0">
      <alignment horizontal="center" vertical="center" wrapText="1"/>
    </xf>
    <xf numFmtId="164" fontId="6" fillId="3" borderId="1" pivotButton="0" quotePrefix="0" xfId="0"/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164" fontId="0" fillId="4" borderId="1" pivotButton="0" quotePrefix="0" xfId="0"/>
    <xf numFmtId="4" fontId="6" fillId="3" borderId="1" pivotButton="0" quotePrefix="0" xfId="0"/>
    <xf numFmtId="2" fontId="0" fillId="4" borderId="1" pivotButton="0" quotePrefix="0" xfId="0"/>
    <xf numFmtId="1" fontId="6" fillId="3" borderId="1" pivotButton="0" quotePrefix="0" xfId="0"/>
    <xf numFmtId="4" fontId="0" fillId="4" borderId="1" pivotButton="0" quotePrefix="0" xfId="0"/>
    <xf numFmtId="166" fontId="6" fillId="3" borderId="1" pivotButton="0" quotePrefix="0" xfId="0"/>
    <xf numFmtId="1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62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13" customWidth="1" min="3" max="3"/>
    <col width="20" customWidth="1" min="4" max="4"/>
    <col width="13" customWidth="1" min="5" max="5"/>
    <col width="9" customWidth="1" min="6" max="6"/>
    <col width="14" customWidth="1" min="7" max="7"/>
    <col width="8" customWidth="1" min="8" max="8"/>
    <col width="11" customWidth="1" min="9" max="9"/>
    <col width="10" customWidth="1" min="10" max="10"/>
    <col width="12" customWidth="1" min="11" max="11"/>
    <col width="11" customWidth="1" min="12" max="12"/>
    <col width="10" customWidth="1" min="13" max="13"/>
    <col width="30" customWidth="1" min="14" max="14"/>
  </cols>
  <sheetData>
    <row r="1">
      <c r="A1" s="1" t="inlineStr">
        <is>
          <t>СПЕЦИФИКАЦИЯ МЕТАЛЛОПРОКАТА ДЛЯ ЗАПРОСА ЦЕН</t>
        </is>
      </c>
    </row>
    <row r="2">
      <c r="A2" s="2" t="inlineStr">
        <is>
          <t>Объект: ______________________________________   Адрес доставки: ______________________________________</t>
        </is>
      </c>
    </row>
    <row r="3">
      <c r="A3" s="2" t="inlineStr">
        <is>
          <t>Составил: ______________________   Дата: __.__.____   Основание: рабочая документация (КМ, КЖ), спецификация металлопроката</t>
        </is>
      </c>
    </row>
    <row r="4">
      <c r="A4" s="3" t="inlineStr">
        <is>
          <t>Голубые графы заполняете вы; длина, масса и штуки считаются сами. Цену просим указать за единицу из графы «Ед. запроса».</t>
        </is>
      </c>
    </row>
    <row r="6" ht="54" customHeight="1">
      <c r="A6" s="4" t="inlineStr">
        <is>
          <t>№</t>
        </is>
      </c>
      <c r="B6" s="4" t="inlineStr">
        <is>
          <t>Наименование (профиль)</t>
        </is>
      </c>
      <c r="C6" s="4" t="inlineStr">
        <is>
          <t>Марка стали, класс</t>
        </is>
      </c>
      <c r="D6" s="4" t="inlineStr">
        <is>
          <t>ГОСТ / ТУ</t>
        </is>
      </c>
      <c r="E6" s="4" t="inlineStr">
        <is>
          <t>Размер, мм</t>
        </is>
      </c>
      <c r="F6" s="4" t="inlineStr">
        <is>
          <t>Длина 1 шт, м</t>
        </is>
      </c>
      <c r="G6" s="4" t="inlineStr">
        <is>
          <t>Мерность</t>
        </is>
      </c>
      <c r="H6" s="4" t="inlineStr">
        <is>
          <t>Ед. запроса</t>
        </is>
      </c>
      <c r="I6" s="4" t="inlineStr">
        <is>
          <t>Количество в ед. запроса</t>
        </is>
      </c>
      <c r="J6" s="4" t="inlineStr">
        <is>
          <t>Масса 1 м, кг</t>
        </is>
      </c>
      <c r="K6" s="4" t="inlineStr">
        <is>
          <t>Общая длина, м (расчёт)</t>
        </is>
      </c>
      <c r="L6" s="4" t="inlineStr">
        <is>
          <t>Масса, т (расчёт)</t>
        </is>
      </c>
      <c r="M6" s="4" t="inlineStr">
        <is>
          <t>Штук, расчёт (вверх)</t>
        </is>
      </c>
      <c r="N6" s="4" t="inlineStr">
        <is>
          <t>Допуски, резка, способ учёта массы</t>
        </is>
      </c>
    </row>
    <row r="7" ht="40" customHeight="1">
      <c r="A7" s="5" t="n">
        <v>1</v>
      </c>
      <c r="B7" s="6" t="inlineStr">
        <is>
          <t>Арматура периодического профиля</t>
        </is>
      </c>
      <c r="C7" s="6" t="inlineStr">
        <is>
          <t>А500С</t>
        </is>
      </c>
      <c r="D7" s="6" t="inlineStr">
        <is>
          <t>ГОСТ 34028-2016</t>
        </is>
      </c>
      <c r="E7" s="6" t="inlineStr">
        <is>
          <t>Ø12</t>
        </is>
      </c>
      <c r="F7" s="7" t="n">
        <v>11.7</v>
      </c>
      <c r="G7" s="6" t="inlineStr">
        <is>
          <t>мерная (МД)</t>
        </is>
      </c>
      <c r="H7" s="6" t="inlineStr">
        <is>
          <t>т</t>
        </is>
      </c>
      <c r="I7" s="6" t="n">
        <v>10</v>
      </c>
      <c r="J7" s="8">
        <f>ROUND(0.0061654*12^2,3)</f>
        <v/>
      </c>
      <c r="K7" s="9">
        <f>IF(OR(H7="",I7=""),"",IF(H7="т",IF(N(J7)=0,"",ROUND(I7*1000/J7,2)),IF(H7="м",I7,IF(H7="шт",IF(N(F7)=0,"",ROUND(I7*F7,2)),""))))</f>
        <v/>
      </c>
      <c r="L7" s="10">
        <f>IF(OR(K7="",N(J7)=0),"",ROUND(K7*J7/1000,3))</f>
        <v/>
      </c>
      <c r="M7" s="11">
        <f>IF(OR(K7="",N(F7)=0),"",ROUNDUP(K7/F7,0))</f>
        <v/>
      </c>
      <c r="N7" s="6" t="inlineStr">
        <is>
          <t>Группа отклонений по массе ОМ1. Учёт: по фактической массе (взвешивание)</t>
        </is>
      </c>
    </row>
    <row r="8" ht="40" customHeight="1">
      <c r="A8" s="5" t="n">
        <v>2</v>
      </c>
      <c r="B8" s="6" t="inlineStr">
        <is>
          <t>Труба стальная электросварная прямошовная</t>
        </is>
      </c>
      <c r="C8" s="6" t="inlineStr">
        <is>
          <t>Ст3сп</t>
        </is>
      </c>
      <c r="D8" s="6" t="inlineStr">
        <is>
          <t>ГОСТ 10704-91, ГОСТ 10705-80</t>
        </is>
      </c>
      <c r="E8" s="6" t="inlineStr">
        <is>
          <t>108×4,0</t>
        </is>
      </c>
      <c r="F8" s="7" t="n">
        <v>9</v>
      </c>
      <c r="G8" s="6" t="inlineStr">
        <is>
          <t>мерная</t>
        </is>
      </c>
      <c r="H8" s="6" t="inlineStr">
        <is>
          <t>м</t>
        </is>
      </c>
      <c r="I8" s="6" t="n">
        <v>360</v>
      </c>
      <c r="J8" s="8">
        <f>ROUND(0.0246615*4*(108-4),2)</f>
        <v/>
      </c>
      <c r="K8" s="9">
        <f>IF(OR(H8="",I8=""),"",IF(H8="т",IF(N(J8)=0,"",ROUND(I8*1000/J8,2)),IF(H8="м",I8,IF(H8="шт",IF(N(F8)=0,"",ROUND(I8*F8,2)),""))))</f>
        <v/>
      </c>
      <c r="L8" s="10">
        <f>IF(OR(K8="",N(J8)=0),"",ROUND(K8*J8/1000,3))</f>
        <v/>
      </c>
      <c r="M8" s="11">
        <f>IF(OR(K8="",N(F8)=0),"",ROUNDUP(K8/F8,0))</f>
        <v/>
      </c>
      <c r="N8" s="6" t="inlineStr">
        <is>
          <t>Без резки. Учёт: по метражу</t>
        </is>
      </c>
    </row>
    <row r="9" ht="40" customHeight="1">
      <c r="A9" s="5" t="n">
        <v>3</v>
      </c>
      <c r="B9" s="6" t="inlineStr">
        <is>
          <t>Лист горячекатаный</t>
        </is>
      </c>
      <c r="C9" s="6" t="inlineStr">
        <is>
          <t>С255</t>
        </is>
      </c>
      <c r="D9" s="6" t="inlineStr">
        <is>
          <t>ГОСТ 19903-2015, ГОСТ 27772-2021</t>
        </is>
      </c>
      <c r="E9" s="6" t="inlineStr">
        <is>
          <t>10×1500×6000</t>
        </is>
      </c>
      <c r="F9" s="7" t="n">
        <v>6</v>
      </c>
      <c r="G9" s="6" t="inlineStr">
        <is>
          <t>мерная</t>
        </is>
      </c>
      <c r="H9" s="6" t="inlineStr">
        <is>
          <t>шт</t>
        </is>
      </c>
      <c r="I9" s="6" t="n">
        <v>20</v>
      </c>
      <c r="J9" s="8">
        <f>7.85*10*1.5</f>
        <v/>
      </c>
      <c r="K9" s="9">
        <f>IF(OR(H9="",I9=""),"",IF(H9="т",IF(N(J9)=0,"",ROUND(I9*1000/J9,2)),IF(H9="м",I9,IF(H9="шт",IF(N(F9)=0,"",ROUND(I9*F9,2)),""))))</f>
        <v/>
      </c>
      <c r="L9" s="10">
        <f>IF(OR(K9="",N(J9)=0),"",ROUND(K9*J9/1000,3))</f>
        <v/>
      </c>
      <c r="M9" s="11">
        <f>IF(OR(K9="",N(F9)=0),"",ROUNDUP(K9/F9,0))</f>
        <v/>
      </c>
      <c r="N9" s="6" t="inlineStr">
        <is>
          <t>Масса 1 м листа = 7,85 × толщина × ширина, м. Резка: нет</t>
        </is>
      </c>
    </row>
    <row r="10" ht="22" customHeight="1">
      <c r="A10" s="5" t="n">
        <v>4</v>
      </c>
      <c r="B10" s="12" t="n"/>
      <c r="C10" s="12" t="n"/>
      <c r="D10" s="12" t="n"/>
      <c r="E10" s="12" t="n"/>
      <c r="F10" s="13" t="n"/>
      <c r="G10" s="12" t="n"/>
      <c r="H10" s="12" t="n"/>
      <c r="I10" s="12" t="n"/>
      <c r="J10" s="14" t="n"/>
      <c r="K10" s="9">
        <f>IF(OR(H10="",I10=""),"",IF(H10="т",IF(N(J10)=0,"",ROUND(I10*1000/J10,2)),IF(H10="м",I10,IF(H10="шт",IF(N(F10)=0,"",ROUND(I10*F10,2)),""))))</f>
        <v/>
      </c>
      <c r="L10" s="10">
        <f>IF(OR(K10="",N(J10)=0),"",ROUND(K10*J10/1000,3))</f>
        <v/>
      </c>
      <c r="M10" s="11">
        <f>IF(OR(K10="",N(F10)=0),"",ROUNDUP(K10/F10,0))</f>
        <v/>
      </c>
      <c r="N10" s="12" t="n"/>
    </row>
    <row r="11" ht="22" customHeight="1">
      <c r="A11" s="5" t="n">
        <v>5</v>
      </c>
      <c r="B11" s="12" t="n"/>
      <c r="C11" s="12" t="n"/>
      <c r="D11" s="12" t="n"/>
      <c r="E11" s="12" t="n"/>
      <c r="F11" s="13" t="n"/>
      <c r="G11" s="12" t="n"/>
      <c r="H11" s="12" t="n"/>
      <c r="I11" s="12" t="n"/>
      <c r="J11" s="14" t="n"/>
      <c r="K11" s="9">
        <f>IF(OR(H11="",I11=""),"",IF(H11="т",IF(N(J11)=0,"",ROUND(I11*1000/J11,2)),IF(H11="м",I11,IF(H11="шт",IF(N(F11)=0,"",ROUND(I11*F11,2)),""))))</f>
        <v/>
      </c>
      <c r="L11" s="10">
        <f>IF(OR(K11="",N(J11)=0),"",ROUND(K11*J11/1000,3))</f>
        <v/>
      </c>
      <c r="M11" s="11">
        <f>IF(OR(K11="",N(F11)=0),"",ROUNDUP(K11/F11,0))</f>
        <v/>
      </c>
      <c r="N11" s="12" t="n"/>
    </row>
    <row r="12" ht="22" customHeight="1">
      <c r="A12" s="5" t="n">
        <v>6</v>
      </c>
      <c r="B12" s="12" t="n"/>
      <c r="C12" s="12" t="n"/>
      <c r="D12" s="12" t="n"/>
      <c r="E12" s="12" t="n"/>
      <c r="F12" s="13" t="n"/>
      <c r="G12" s="12" t="n"/>
      <c r="H12" s="12" t="n"/>
      <c r="I12" s="12" t="n"/>
      <c r="J12" s="14" t="n"/>
      <c r="K12" s="9">
        <f>IF(OR(H12="",I12=""),"",IF(H12="т",IF(N(J12)=0,"",ROUND(I12*1000/J12,2)),IF(H12="м",I12,IF(H12="шт",IF(N(F12)=0,"",ROUND(I12*F12,2)),""))))</f>
        <v/>
      </c>
      <c r="L12" s="10">
        <f>IF(OR(K12="",N(J12)=0),"",ROUND(K12*J12/1000,3))</f>
        <v/>
      </c>
      <c r="M12" s="11">
        <f>IF(OR(K12="",N(F12)=0),"",ROUNDUP(K12/F12,0))</f>
        <v/>
      </c>
      <c r="N12" s="12" t="n"/>
    </row>
    <row r="13" ht="22" customHeight="1">
      <c r="A13" s="5" t="n">
        <v>7</v>
      </c>
      <c r="B13" s="12" t="n"/>
      <c r="C13" s="12" t="n"/>
      <c r="D13" s="12" t="n"/>
      <c r="E13" s="12" t="n"/>
      <c r="F13" s="13" t="n"/>
      <c r="G13" s="12" t="n"/>
      <c r="H13" s="12" t="n"/>
      <c r="I13" s="12" t="n"/>
      <c r="J13" s="14" t="n"/>
      <c r="K13" s="9">
        <f>IF(OR(H13="",I13=""),"",IF(H13="т",IF(N(J13)=0,"",ROUND(I13*1000/J13,2)),IF(H13="м",I13,IF(H13="шт",IF(N(F13)=0,"",ROUND(I13*F13,2)),""))))</f>
        <v/>
      </c>
      <c r="L13" s="10">
        <f>IF(OR(K13="",N(J13)=0),"",ROUND(K13*J13/1000,3))</f>
        <v/>
      </c>
      <c r="M13" s="11">
        <f>IF(OR(K13="",N(F13)=0),"",ROUNDUP(K13/F13,0))</f>
        <v/>
      </c>
      <c r="N13" s="12" t="n"/>
    </row>
    <row r="14" ht="22" customHeight="1">
      <c r="A14" s="5" t="n">
        <v>8</v>
      </c>
      <c r="B14" s="12" t="n"/>
      <c r="C14" s="12" t="n"/>
      <c r="D14" s="12" t="n"/>
      <c r="E14" s="12" t="n"/>
      <c r="F14" s="13" t="n"/>
      <c r="G14" s="12" t="n"/>
      <c r="H14" s="12" t="n"/>
      <c r="I14" s="12" t="n"/>
      <c r="J14" s="14" t="n"/>
      <c r="K14" s="9">
        <f>IF(OR(H14="",I14=""),"",IF(H14="т",IF(N(J14)=0,"",ROUND(I14*1000/J14,2)),IF(H14="м",I14,IF(H14="шт",IF(N(F14)=0,"",ROUND(I14*F14,2)),""))))</f>
        <v/>
      </c>
      <c r="L14" s="10">
        <f>IF(OR(K14="",N(J14)=0),"",ROUND(K14*J14/1000,3))</f>
        <v/>
      </c>
      <c r="M14" s="11">
        <f>IF(OR(K14="",N(F14)=0),"",ROUNDUP(K14/F14,0))</f>
        <v/>
      </c>
      <c r="N14" s="12" t="n"/>
    </row>
    <row r="15" ht="22" customHeight="1">
      <c r="A15" s="5" t="n">
        <v>9</v>
      </c>
      <c r="B15" s="12" t="n"/>
      <c r="C15" s="12" t="n"/>
      <c r="D15" s="12" t="n"/>
      <c r="E15" s="12" t="n"/>
      <c r="F15" s="13" t="n"/>
      <c r="G15" s="12" t="n"/>
      <c r="H15" s="12" t="n"/>
      <c r="I15" s="12" t="n"/>
      <c r="J15" s="14" t="n"/>
      <c r="K15" s="9">
        <f>IF(OR(H15="",I15=""),"",IF(H15="т",IF(N(J15)=0,"",ROUND(I15*1000/J15,2)),IF(H15="м",I15,IF(H15="шт",IF(N(F15)=0,"",ROUND(I15*F15,2)),""))))</f>
        <v/>
      </c>
      <c r="L15" s="10">
        <f>IF(OR(K15="",N(J15)=0),"",ROUND(K15*J15/1000,3))</f>
        <v/>
      </c>
      <c r="M15" s="11">
        <f>IF(OR(K15="",N(F15)=0),"",ROUNDUP(K15/F15,0))</f>
        <v/>
      </c>
      <c r="N15" s="12" t="n"/>
    </row>
    <row r="16" ht="22" customHeight="1">
      <c r="A16" s="5" t="n">
        <v>10</v>
      </c>
      <c r="B16" s="12" t="n"/>
      <c r="C16" s="12" t="n"/>
      <c r="D16" s="12" t="n"/>
      <c r="E16" s="12" t="n"/>
      <c r="F16" s="13" t="n"/>
      <c r="G16" s="12" t="n"/>
      <c r="H16" s="12" t="n"/>
      <c r="I16" s="12" t="n"/>
      <c r="J16" s="14" t="n"/>
      <c r="K16" s="9">
        <f>IF(OR(H16="",I16=""),"",IF(H16="т",IF(N(J16)=0,"",ROUND(I16*1000/J16,2)),IF(H16="м",I16,IF(H16="шт",IF(N(F16)=0,"",ROUND(I16*F16,2)),""))))</f>
        <v/>
      </c>
      <c r="L16" s="10">
        <f>IF(OR(K16="",N(J16)=0),"",ROUND(K16*J16/1000,3))</f>
        <v/>
      </c>
      <c r="M16" s="11">
        <f>IF(OR(K16="",N(F16)=0),"",ROUNDUP(K16/F16,0))</f>
        <v/>
      </c>
      <c r="N16" s="12" t="n"/>
    </row>
    <row r="17" ht="22" customHeight="1">
      <c r="A17" s="5" t="n">
        <v>11</v>
      </c>
      <c r="B17" s="12" t="n"/>
      <c r="C17" s="12" t="n"/>
      <c r="D17" s="12" t="n"/>
      <c r="E17" s="12" t="n"/>
      <c r="F17" s="13" t="n"/>
      <c r="G17" s="12" t="n"/>
      <c r="H17" s="12" t="n"/>
      <c r="I17" s="12" t="n"/>
      <c r="J17" s="14" t="n"/>
      <c r="K17" s="9">
        <f>IF(OR(H17="",I17=""),"",IF(H17="т",IF(N(J17)=0,"",ROUND(I17*1000/J17,2)),IF(H17="м",I17,IF(H17="шт",IF(N(F17)=0,"",ROUND(I17*F17,2)),""))))</f>
        <v/>
      </c>
      <c r="L17" s="10">
        <f>IF(OR(K17="",N(J17)=0),"",ROUND(K17*J17/1000,3))</f>
        <v/>
      </c>
      <c r="M17" s="11">
        <f>IF(OR(K17="",N(F17)=0),"",ROUNDUP(K17/F17,0))</f>
        <v/>
      </c>
      <c r="N17" s="12" t="n"/>
    </row>
    <row r="18" ht="22" customHeight="1">
      <c r="A18" s="5" t="n">
        <v>12</v>
      </c>
      <c r="B18" s="12" t="n"/>
      <c r="C18" s="12" t="n"/>
      <c r="D18" s="12" t="n"/>
      <c r="E18" s="12" t="n"/>
      <c r="F18" s="13" t="n"/>
      <c r="G18" s="12" t="n"/>
      <c r="H18" s="12" t="n"/>
      <c r="I18" s="12" t="n"/>
      <c r="J18" s="14" t="n"/>
      <c r="K18" s="9">
        <f>IF(OR(H18="",I18=""),"",IF(H18="т",IF(N(J18)=0,"",ROUND(I18*1000/J18,2)),IF(H18="м",I18,IF(H18="шт",IF(N(F18)=0,"",ROUND(I18*F18,2)),""))))</f>
        <v/>
      </c>
      <c r="L18" s="10">
        <f>IF(OR(K18="",N(J18)=0),"",ROUND(K18*J18/1000,3))</f>
        <v/>
      </c>
      <c r="M18" s="11">
        <f>IF(OR(K18="",N(F18)=0),"",ROUNDUP(K18/F18,0))</f>
        <v/>
      </c>
      <c r="N18" s="12" t="n"/>
    </row>
    <row r="19" ht="22" customHeight="1">
      <c r="A19" s="5" t="n">
        <v>13</v>
      </c>
      <c r="B19" s="12" t="n"/>
      <c r="C19" s="12" t="n"/>
      <c r="D19" s="12" t="n"/>
      <c r="E19" s="12" t="n"/>
      <c r="F19" s="13" t="n"/>
      <c r="G19" s="12" t="n"/>
      <c r="H19" s="12" t="n"/>
      <c r="I19" s="12" t="n"/>
      <c r="J19" s="14" t="n"/>
      <c r="K19" s="9">
        <f>IF(OR(H19="",I19=""),"",IF(H19="т",IF(N(J19)=0,"",ROUND(I19*1000/J19,2)),IF(H19="м",I19,IF(H19="шт",IF(N(F19)=0,"",ROUND(I19*F19,2)),""))))</f>
        <v/>
      </c>
      <c r="L19" s="10">
        <f>IF(OR(K19="",N(J19)=0),"",ROUND(K19*J19/1000,3))</f>
        <v/>
      </c>
      <c r="M19" s="11">
        <f>IF(OR(K19="",N(F19)=0),"",ROUNDUP(K19/F19,0))</f>
        <v/>
      </c>
      <c r="N19" s="12" t="n"/>
    </row>
    <row r="20" ht="22" customHeight="1">
      <c r="A20" s="5" t="n">
        <v>14</v>
      </c>
      <c r="B20" s="12" t="n"/>
      <c r="C20" s="12" t="n"/>
      <c r="D20" s="12" t="n"/>
      <c r="E20" s="12" t="n"/>
      <c r="F20" s="13" t="n"/>
      <c r="G20" s="12" t="n"/>
      <c r="H20" s="12" t="n"/>
      <c r="I20" s="12" t="n"/>
      <c r="J20" s="14" t="n"/>
      <c r="K20" s="9">
        <f>IF(OR(H20="",I20=""),"",IF(H20="т",IF(N(J20)=0,"",ROUND(I20*1000/J20,2)),IF(H20="м",I20,IF(H20="шт",IF(N(F20)=0,"",ROUND(I20*F20,2)),""))))</f>
        <v/>
      </c>
      <c r="L20" s="10">
        <f>IF(OR(K20="",N(J20)=0),"",ROUND(K20*J20/1000,3))</f>
        <v/>
      </c>
      <c r="M20" s="11">
        <f>IF(OR(K20="",N(F20)=0),"",ROUNDUP(K20/F20,0))</f>
        <v/>
      </c>
      <c r="N20" s="12" t="n"/>
    </row>
    <row r="21" ht="22" customHeight="1">
      <c r="A21" s="5" t="n">
        <v>15</v>
      </c>
      <c r="B21" s="12" t="n"/>
      <c r="C21" s="12" t="n"/>
      <c r="D21" s="12" t="n"/>
      <c r="E21" s="12" t="n"/>
      <c r="F21" s="13" t="n"/>
      <c r="G21" s="12" t="n"/>
      <c r="H21" s="12" t="n"/>
      <c r="I21" s="12" t="n"/>
      <c r="J21" s="14" t="n"/>
      <c r="K21" s="9">
        <f>IF(OR(H21="",I21=""),"",IF(H21="т",IF(N(J21)=0,"",ROUND(I21*1000/J21,2)),IF(H21="м",I21,IF(H21="шт",IF(N(F21)=0,"",ROUND(I21*F21,2)),""))))</f>
        <v/>
      </c>
      <c r="L21" s="10">
        <f>IF(OR(K21="",N(J21)=0),"",ROUND(K21*J21/1000,3))</f>
        <v/>
      </c>
      <c r="M21" s="11">
        <f>IF(OR(K21="",N(F21)=0),"",ROUNDUP(K21/F21,0))</f>
        <v/>
      </c>
      <c r="N21" s="12" t="n"/>
    </row>
    <row r="22" ht="22" customHeight="1">
      <c r="A22" s="5" t="n">
        <v>16</v>
      </c>
      <c r="B22" s="12" t="n"/>
      <c r="C22" s="12" t="n"/>
      <c r="D22" s="12" t="n"/>
      <c r="E22" s="12" t="n"/>
      <c r="F22" s="13" t="n"/>
      <c r="G22" s="12" t="n"/>
      <c r="H22" s="12" t="n"/>
      <c r="I22" s="12" t="n"/>
      <c r="J22" s="14" t="n"/>
      <c r="K22" s="9">
        <f>IF(OR(H22="",I22=""),"",IF(H22="т",IF(N(J22)=0,"",ROUND(I22*1000/J22,2)),IF(H22="м",I22,IF(H22="шт",IF(N(F22)=0,"",ROUND(I22*F22,2)),""))))</f>
        <v/>
      </c>
      <c r="L22" s="10">
        <f>IF(OR(K22="",N(J22)=0),"",ROUND(K22*J22/1000,3))</f>
        <v/>
      </c>
      <c r="M22" s="11">
        <f>IF(OR(K22="",N(F22)=0),"",ROUNDUP(K22/F22,0))</f>
        <v/>
      </c>
      <c r="N22" s="12" t="n"/>
    </row>
    <row r="23" ht="22" customHeight="1">
      <c r="A23" s="5" t="n">
        <v>17</v>
      </c>
      <c r="B23" s="12" t="n"/>
      <c r="C23" s="12" t="n"/>
      <c r="D23" s="12" t="n"/>
      <c r="E23" s="12" t="n"/>
      <c r="F23" s="13" t="n"/>
      <c r="G23" s="12" t="n"/>
      <c r="H23" s="12" t="n"/>
      <c r="I23" s="12" t="n"/>
      <c r="J23" s="14" t="n"/>
      <c r="K23" s="9">
        <f>IF(OR(H23="",I23=""),"",IF(H23="т",IF(N(J23)=0,"",ROUND(I23*1000/J23,2)),IF(H23="м",I23,IF(H23="шт",IF(N(F23)=0,"",ROUND(I23*F23,2)),""))))</f>
        <v/>
      </c>
      <c r="L23" s="10">
        <f>IF(OR(K23="",N(J23)=0),"",ROUND(K23*J23/1000,3))</f>
        <v/>
      </c>
      <c r="M23" s="11">
        <f>IF(OR(K23="",N(F23)=0),"",ROUNDUP(K23/F23,0))</f>
        <v/>
      </c>
      <c r="N23" s="12" t="n"/>
    </row>
    <row r="24" ht="22" customHeight="1">
      <c r="A24" s="5" t="n">
        <v>18</v>
      </c>
      <c r="B24" s="12" t="n"/>
      <c r="C24" s="12" t="n"/>
      <c r="D24" s="12" t="n"/>
      <c r="E24" s="12" t="n"/>
      <c r="F24" s="13" t="n"/>
      <c r="G24" s="12" t="n"/>
      <c r="H24" s="12" t="n"/>
      <c r="I24" s="12" t="n"/>
      <c r="J24" s="14" t="n"/>
      <c r="K24" s="9">
        <f>IF(OR(H24="",I24=""),"",IF(H24="т",IF(N(J24)=0,"",ROUND(I24*1000/J24,2)),IF(H24="м",I24,IF(H24="шт",IF(N(F24)=0,"",ROUND(I24*F24,2)),""))))</f>
        <v/>
      </c>
      <c r="L24" s="10">
        <f>IF(OR(K24="",N(J24)=0),"",ROUND(K24*J24/1000,3))</f>
        <v/>
      </c>
      <c r="M24" s="11">
        <f>IF(OR(K24="",N(F24)=0),"",ROUNDUP(K24/F24,0))</f>
        <v/>
      </c>
      <c r="N24" s="12" t="n"/>
    </row>
    <row r="25" ht="22" customHeight="1">
      <c r="A25" s="5" t="n">
        <v>19</v>
      </c>
      <c r="B25" s="12" t="n"/>
      <c r="C25" s="12" t="n"/>
      <c r="D25" s="12" t="n"/>
      <c r="E25" s="12" t="n"/>
      <c r="F25" s="13" t="n"/>
      <c r="G25" s="12" t="n"/>
      <c r="H25" s="12" t="n"/>
      <c r="I25" s="12" t="n"/>
      <c r="J25" s="14" t="n"/>
      <c r="K25" s="9">
        <f>IF(OR(H25="",I25=""),"",IF(H25="т",IF(N(J25)=0,"",ROUND(I25*1000/J25,2)),IF(H25="м",I25,IF(H25="шт",IF(N(F25)=0,"",ROUND(I25*F25,2)),""))))</f>
        <v/>
      </c>
      <c r="L25" s="10">
        <f>IF(OR(K25="",N(J25)=0),"",ROUND(K25*J25/1000,3))</f>
        <v/>
      </c>
      <c r="M25" s="11">
        <f>IF(OR(K25="",N(F25)=0),"",ROUNDUP(K25/F25,0))</f>
        <v/>
      </c>
      <c r="N25" s="12" t="n"/>
    </row>
    <row r="26" ht="22" customHeight="1">
      <c r="A26" s="5" t="n">
        <v>20</v>
      </c>
      <c r="B26" s="12" t="n"/>
      <c r="C26" s="12" t="n"/>
      <c r="D26" s="12" t="n"/>
      <c r="E26" s="12" t="n"/>
      <c r="F26" s="13" t="n"/>
      <c r="G26" s="12" t="n"/>
      <c r="H26" s="12" t="n"/>
      <c r="I26" s="12" t="n"/>
      <c r="J26" s="14" t="n"/>
      <c r="K26" s="9">
        <f>IF(OR(H26="",I26=""),"",IF(H26="т",IF(N(J26)=0,"",ROUND(I26*1000/J26,2)),IF(H26="м",I26,IF(H26="шт",IF(N(F26)=0,"",ROUND(I26*F26,2)),""))))</f>
        <v/>
      </c>
      <c r="L26" s="10">
        <f>IF(OR(K26="",N(J26)=0),"",ROUND(K26*J26/1000,3))</f>
        <v/>
      </c>
      <c r="M26" s="11">
        <f>IF(OR(K26="",N(F26)=0),"",ROUNDUP(K26/F26,0))</f>
        <v/>
      </c>
      <c r="N26" s="12" t="n"/>
    </row>
    <row r="27" ht="22" customHeight="1">
      <c r="A27" s="5" t="n">
        <v>21</v>
      </c>
      <c r="B27" s="12" t="n"/>
      <c r="C27" s="12" t="n"/>
      <c r="D27" s="12" t="n"/>
      <c r="E27" s="12" t="n"/>
      <c r="F27" s="13" t="n"/>
      <c r="G27" s="12" t="n"/>
      <c r="H27" s="12" t="n"/>
      <c r="I27" s="12" t="n"/>
      <c r="J27" s="14" t="n"/>
      <c r="K27" s="9">
        <f>IF(OR(H27="",I27=""),"",IF(H27="т",IF(N(J27)=0,"",ROUND(I27*1000/J27,2)),IF(H27="м",I27,IF(H27="шт",IF(N(F27)=0,"",ROUND(I27*F27,2)),""))))</f>
        <v/>
      </c>
      <c r="L27" s="10">
        <f>IF(OR(K27="",N(J27)=0),"",ROUND(K27*J27/1000,3))</f>
        <v/>
      </c>
      <c r="M27" s="11">
        <f>IF(OR(K27="",N(F27)=0),"",ROUNDUP(K27/F27,0))</f>
        <v/>
      </c>
      <c r="N27" s="12" t="n"/>
    </row>
    <row r="28" ht="22" customHeight="1">
      <c r="A28" s="5" t="n">
        <v>22</v>
      </c>
      <c r="B28" s="12" t="n"/>
      <c r="C28" s="12" t="n"/>
      <c r="D28" s="12" t="n"/>
      <c r="E28" s="12" t="n"/>
      <c r="F28" s="13" t="n"/>
      <c r="G28" s="12" t="n"/>
      <c r="H28" s="12" t="n"/>
      <c r="I28" s="12" t="n"/>
      <c r="J28" s="14" t="n"/>
      <c r="K28" s="9">
        <f>IF(OR(H28="",I28=""),"",IF(H28="т",IF(N(J28)=0,"",ROUND(I28*1000/J28,2)),IF(H28="м",I28,IF(H28="шт",IF(N(F28)=0,"",ROUND(I28*F28,2)),""))))</f>
        <v/>
      </c>
      <c r="L28" s="10">
        <f>IF(OR(K28="",N(J28)=0),"",ROUND(K28*J28/1000,3))</f>
        <v/>
      </c>
      <c r="M28" s="11">
        <f>IF(OR(K28="",N(F28)=0),"",ROUNDUP(K28/F28,0))</f>
        <v/>
      </c>
      <c r="N28" s="12" t="n"/>
    </row>
    <row r="29" ht="22" customHeight="1">
      <c r="A29" s="5" t="n">
        <v>23</v>
      </c>
      <c r="B29" s="12" t="n"/>
      <c r="C29" s="12" t="n"/>
      <c r="D29" s="12" t="n"/>
      <c r="E29" s="12" t="n"/>
      <c r="F29" s="13" t="n"/>
      <c r="G29" s="12" t="n"/>
      <c r="H29" s="12" t="n"/>
      <c r="I29" s="12" t="n"/>
      <c r="J29" s="14" t="n"/>
      <c r="K29" s="9">
        <f>IF(OR(H29="",I29=""),"",IF(H29="т",IF(N(J29)=0,"",ROUND(I29*1000/J29,2)),IF(H29="м",I29,IF(H29="шт",IF(N(F29)=0,"",ROUND(I29*F29,2)),""))))</f>
        <v/>
      </c>
      <c r="L29" s="10">
        <f>IF(OR(K29="",N(J29)=0),"",ROUND(K29*J29/1000,3))</f>
        <v/>
      </c>
      <c r="M29" s="11">
        <f>IF(OR(K29="",N(F29)=0),"",ROUNDUP(K29/F29,0))</f>
        <v/>
      </c>
      <c r="N29" s="12" t="n"/>
    </row>
    <row r="30" ht="22" customHeight="1">
      <c r="A30" s="5" t="n">
        <v>24</v>
      </c>
      <c r="B30" s="12" t="n"/>
      <c r="C30" s="12" t="n"/>
      <c r="D30" s="12" t="n"/>
      <c r="E30" s="12" t="n"/>
      <c r="F30" s="13" t="n"/>
      <c r="G30" s="12" t="n"/>
      <c r="H30" s="12" t="n"/>
      <c r="I30" s="12" t="n"/>
      <c r="J30" s="14" t="n"/>
      <c r="K30" s="9">
        <f>IF(OR(H30="",I30=""),"",IF(H30="т",IF(N(J30)=0,"",ROUND(I30*1000/J30,2)),IF(H30="м",I30,IF(H30="шт",IF(N(F30)=0,"",ROUND(I30*F30,2)),""))))</f>
        <v/>
      </c>
      <c r="L30" s="10">
        <f>IF(OR(K30="",N(J30)=0),"",ROUND(K30*J30/1000,3))</f>
        <v/>
      </c>
      <c r="M30" s="11">
        <f>IF(OR(K30="",N(F30)=0),"",ROUNDUP(K30/F30,0))</f>
        <v/>
      </c>
      <c r="N30" s="12" t="n"/>
    </row>
    <row r="31" ht="22" customHeight="1">
      <c r="A31" s="5" t="n">
        <v>25</v>
      </c>
      <c r="B31" s="12" t="n"/>
      <c r="C31" s="12" t="n"/>
      <c r="D31" s="12" t="n"/>
      <c r="E31" s="12" t="n"/>
      <c r="F31" s="13" t="n"/>
      <c r="G31" s="12" t="n"/>
      <c r="H31" s="12" t="n"/>
      <c r="I31" s="12" t="n"/>
      <c r="J31" s="14" t="n"/>
      <c r="K31" s="9">
        <f>IF(OR(H31="",I31=""),"",IF(H31="т",IF(N(J31)=0,"",ROUND(I31*1000/J31,2)),IF(H31="м",I31,IF(H31="шт",IF(N(F31)=0,"",ROUND(I31*F31,2)),""))))</f>
        <v/>
      </c>
      <c r="L31" s="10">
        <f>IF(OR(K31="",N(J31)=0),"",ROUND(K31*J31/1000,3))</f>
        <v/>
      </c>
      <c r="M31" s="11">
        <f>IF(OR(K31="",N(F31)=0),"",ROUNDUP(K31/F31,0))</f>
        <v/>
      </c>
      <c r="N31" s="12" t="n"/>
    </row>
    <row r="32" ht="22" customHeight="1">
      <c r="A32" s="5" t="n">
        <v>26</v>
      </c>
      <c r="B32" s="12" t="n"/>
      <c r="C32" s="12" t="n"/>
      <c r="D32" s="12" t="n"/>
      <c r="E32" s="12" t="n"/>
      <c r="F32" s="13" t="n"/>
      <c r="G32" s="12" t="n"/>
      <c r="H32" s="12" t="n"/>
      <c r="I32" s="12" t="n"/>
      <c r="J32" s="14" t="n"/>
      <c r="K32" s="9">
        <f>IF(OR(H32="",I32=""),"",IF(H32="т",IF(N(J32)=0,"",ROUND(I32*1000/J32,2)),IF(H32="м",I32,IF(H32="шт",IF(N(F32)=0,"",ROUND(I32*F32,2)),""))))</f>
        <v/>
      </c>
      <c r="L32" s="10">
        <f>IF(OR(K32="",N(J32)=0),"",ROUND(K32*J32/1000,3))</f>
        <v/>
      </c>
      <c r="M32" s="11">
        <f>IF(OR(K32="",N(F32)=0),"",ROUNDUP(K32/F32,0))</f>
        <v/>
      </c>
      <c r="N32" s="12" t="n"/>
    </row>
    <row r="33" ht="22" customHeight="1">
      <c r="A33" s="5" t="n">
        <v>27</v>
      </c>
      <c r="B33" s="12" t="n"/>
      <c r="C33" s="12" t="n"/>
      <c r="D33" s="12" t="n"/>
      <c r="E33" s="12" t="n"/>
      <c r="F33" s="13" t="n"/>
      <c r="G33" s="12" t="n"/>
      <c r="H33" s="12" t="n"/>
      <c r="I33" s="12" t="n"/>
      <c r="J33" s="14" t="n"/>
      <c r="K33" s="9">
        <f>IF(OR(H33="",I33=""),"",IF(H33="т",IF(N(J33)=0,"",ROUND(I33*1000/J33,2)),IF(H33="м",I33,IF(H33="шт",IF(N(F33)=0,"",ROUND(I33*F33,2)),""))))</f>
        <v/>
      </c>
      <c r="L33" s="10">
        <f>IF(OR(K33="",N(J33)=0),"",ROUND(K33*J33/1000,3))</f>
        <v/>
      </c>
      <c r="M33" s="11">
        <f>IF(OR(K33="",N(F33)=0),"",ROUNDUP(K33/F33,0))</f>
        <v/>
      </c>
      <c r="N33" s="12" t="n"/>
    </row>
    <row r="34" ht="22" customHeight="1">
      <c r="A34" s="5" t="n">
        <v>28</v>
      </c>
      <c r="B34" s="12" t="n"/>
      <c r="C34" s="12" t="n"/>
      <c r="D34" s="12" t="n"/>
      <c r="E34" s="12" t="n"/>
      <c r="F34" s="13" t="n"/>
      <c r="G34" s="12" t="n"/>
      <c r="H34" s="12" t="n"/>
      <c r="I34" s="12" t="n"/>
      <c r="J34" s="14" t="n"/>
      <c r="K34" s="9">
        <f>IF(OR(H34="",I34=""),"",IF(H34="т",IF(N(J34)=0,"",ROUND(I34*1000/J34,2)),IF(H34="м",I34,IF(H34="шт",IF(N(F34)=0,"",ROUND(I34*F34,2)),""))))</f>
        <v/>
      </c>
      <c r="L34" s="10">
        <f>IF(OR(K34="",N(J34)=0),"",ROUND(K34*J34/1000,3))</f>
        <v/>
      </c>
      <c r="M34" s="11">
        <f>IF(OR(K34="",N(F34)=0),"",ROUNDUP(K34/F34,0))</f>
        <v/>
      </c>
      <c r="N34" s="12" t="n"/>
    </row>
    <row r="35" ht="22" customHeight="1">
      <c r="A35" s="5" t="n">
        <v>29</v>
      </c>
      <c r="B35" s="12" t="n"/>
      <c r="C35" s="12" t="n"/>
      <c r="D35" s="12" t="n"/>
      <c r="E35" s="12" t="n"/>
      <c r="F35" s="13" t="n"/>
      <c r="G35" s="12" t="n"/>
      <c r="H35" s="12" t="n"/>
      <c r="I35" s="12" t="n"/>
      <c r="J35" s="14" t="n"/>
      <c r="K35" s="9">
        <f>IF(OR(H35="",I35=""),"",IF(H35="т",IF(N(J35)=0,"",ROUND(I35*1000/J35,2)),IF(H35="м",I35,IF(H35="шт",IF(N(F35)=0,"",ROUND(I35*F35,2)),""))))</f>
        <v/>
      </c>
      <c r="L35" s="10">
        <f>IF(OR(K35="",N(J35)=0),"",ROUND(K35*J35/1000,3))</f>
        <v/>
      </c>
      <c r="M35" s="11">
        <f>IF(OR(K35="",N(F35)=0),"",ROUNDUP(K35/F35,0))</f>
        <v/>
      </c>
      <c r="N35" s="12" t="n"/>
    </row>
    <row r="36" ht="22" customHeight="1">
      <c r="A36" s="5" t="n">
        <v>30</v>
      </c>
      <c r="B36" s="12" t="n"/>
      <c r="C36" s="12" t="n"/>
      <c r="D36" s="12" t="n"/>
      <c r="E36" s="12" t="n"/>
      <c r="F36" s="13" t="n"/>
      <c r="G36" s="12" t="n"/>
      <c r="H36" s="12" t="n"/>
      <c r="I36" s="12" t="n"/>
      <c r="J36" s="14" t="n"/>
      <c r="K36" s="9">
        <f>IF(OR(H36="",I36=""),"",IF(H36="т",IF(N(J36)=0,"",ROUND(I36*1000/J36,2)),IF(H36="м",I36,IF(H36="шт",IF(N(F36)=0,"",ROUND(I36*F36,2)),""))))</f>
        <v/>
      </c>
      <c r="L36" s="10">
        <f>IF(OR(K36="",N(J36)=0),"",ROUND(K36*J36/1000,3))</f>
        <v/>
      </c>
      <c r="M36" s="11">
        <f>IF(OR(K36="",N(F36)=0),"",ROUNDUP(K36/F36,0))</f>
        <v/>
      </c>
      <c r="N36" s="12" t="n"/>
    </row>
    <row r="37" ht="22" customHeight="1">
      <c r="A37" s="5" t="n">
        <v>31</v>
      </c>
      <c r="B37" s="12" t="n"/>
      <c r="C37" s="12" t="n"/>
      <c r="D37" s="12" t="n"/>
      <c r="E37" s="12" t="n"/>
      <c r="F37" s="13" t="n"/>
      <c r="G37" s="12" t="n"/>
      <c r="H37" s="12" t="n"/>
      <c r="I37" s="12" t="n"/>
      <c r="J37" s="14" t="n"/>
      <c r="K37" s="9">
        <f>IF(OR(H37="",I37=""),"",IF(H37="т",IF(N(J37)=0,"",ROUND(I37*1000/J37,2)),IF(H37="м",I37,IF(H37="шт",IF(N(F37)=0,"",ROUND(I37*F37,2)),""))))</f>
        <v/>
      </c>
      <c r="L37" s="10">
        <f>IF(OR(K37="",N(J37)=0),"",ROUND(K37*J37/1000,3))</f>
        <v/>
      </c>
      <c r="M37" s="11">
        <f>IF(OR(K37="",N(F37)=0),"",ROUNDUP(K37/F37,0))</f>
        <v/>
      </c>
      <c r="N37" s="12" t="n"/>
    </row>
    <row r="38" ht="22" customHeight="1">
      <c r="A38" s="5" t="n">
        <v>32</v>
      </c>
      <c r="B38" s="12" t="n"/>
      <c r="C38" s="12" t="n"/>
      <c r="D38" s="12" t="n"/>
      <c r="E38" s="12" t="n"/>
      <c r="F38" s="13" t="n"/>
      <c r="G38" s="12" t="n"/>
      <c r="H38" s="12" t="n"/>
      <c r="I38" s="12" t="n"/>
      <c r="J38" s="14" t="n"/>
      <c r="K38" s="9">
        <f>IF(OR(H38="",I38=""),"",IF(H38="т",IF(N(J38)=0,"",ROUND(I38*1000/J38,2)),IF(H38="м",I38,IF(H38="шт",IF(N(F38)=0,"",ROUND(I38*F38,2)),""))))</f>
        <v/>
      </c>
      <c r="L38" s="10">
        <f>IF(OR(K38="",N(J38)=0),"",ROUND(K38*J38/1000,3))</f>
        <v/>
      </c>
      <c r="M38" s="11">
        <f>IF(OR(K38="",N(F38)=0),"",ROUNDUP(K38/F38,0))</f>
        <v/>
      </c>
      <c r="N38" s="12" t="n"/>
    </row>
    <row r="39" ht="22" customHeight="1">
      <c r="A39" s="5" t="n">
        <v>33</v>
      </c>
      <c r="B39" s="12" t="n"/>
      <c r="C39" s="12" t="n"/>
      <c r="D39" s="12" t="n"/>
      <c r="E39" s="12" t="n"/>
      <c r="F39" s="13" t="n"/>
      <c r="G39" s="12" t="n"/>
      <c r="H39" s="12" t="n"/>
      <c r="I39" s="12" t="n"/>
      <c r="J39" s="14" t="n"/>
      <c r="K39" s="9">
        <f>IF(OR(H39="",I39=""),"",IF(H39="т",IF(N(J39)=0,"",ROUND(I39*1000/J39,2)),IF(H39="м",I39,IF(H39="шт",IF(N(F39)=0,"",ROUND(I39*F39,2)),""))))</f>
        <v/>
      </c>
      <c r="L39" s="10">
        <f>IF(OR(K39="",N(J39)=0),"",ROUND(K39*J39/1000,3))</f>
        <v/>
      </c>
      <c r="M39" s="11">
        <f>IF(OR(K39="",N(F39)=0),"",ROUNDUP(K39/F39,0))</f>
        <v/>
      </c>
      <c r="N39" s="12" t="n"/>
    </row>
    <row r="40" ht="22" customHeight="1">
      <c r="A40" s="5" t="n">
        <v>34</v>
      </c>
      <c r="B40" s="12" t="n"/>
      <c r="C40" s="12" t="n"/>
      <c r="D40" s="12" t="n"/>
      <c r="E40" s="12" t="n"/>
      <c r="F40" s="13" t="n"/>
      <c r="G40" s="12" t="n"/>
      <c r="H40" s="12" t="n"/>
      <c r="I40" s="12" t="n"/>
      <c r="J40" s="14" t="n"/>
      <c r="K40" s="9">
        <f>IF(OR(H40="",I40=""),"",IF(H40="т",IF(N(J40)=0,"",ROUND(I40*1000/J40,2)),IF(H40="м",I40,IF(H40="шт",IF(N(F40)=0,"",ROUND(I40*F40,2)),""))))</f>
        <v/>
      </c>
      <c r="L40" s="10">
        <f>IF(OR(K40="",N(J40)=0),"",ROUND(K40*J40/1000,3))</f>
        <v/>
      </c>
      <c r="M40" s="11">
        <f>IF(OR(K40="",N(F40)=0),"",ROUNDUP(K40/F40,0))</f>
        <v/>
      </c>
      <c r="N40" s="12" t="n"/>
    </row>
    <row r="41" ht="22" customHeight="1">
      <c r="A41" s="5" t="n">
        <v>35</v>
      </c>
      <c r="B41" s="12" t="n"/>
      <c r="C41" s="12" t="n"/>
      <c r="D41" s="12" t="n"/>
      <c r="E41" s="12" t="n"/>
      <c r="F41" s="13" t="n"/>
      <c r="G41" s="12" t="n"/>
      <c r="H41" s="12" t="n"/>
      <c r="I41" s="12" t="n"/>
      <c r="J41" s="14" t="n"/>
      <c r="K41" s="9">
        <f>IF(OR(H41="",I41=""),"",IF(H41="т",IF(N(J41)=0,"",ROUND(I41*1000/J41,2)),IF(H41="м",I41,IF(H41="шт",IF(N(F41)=0,"",ROUND(I41*F41,2)),""))))</f>
        <v/>
      </c>
      <c r="L41" s="10">
        <f>IF(OR(K41="",N(J41)=0),"",ROUND(K41*J41/1000,3))</f>
        <v/>
      </c>
      <c r="M41" s="11">
        <f>IF(OR(K41="",N(F41)=0),"",ROUNDUP(K41/F41,0))</f>
        <v/>
      </c>
      <c r="N41" s="12" t="n"/>
    </row>
    <row r="42" ht="22" customHeight="1">
      <c r="A42" s="5" t="n">
        <v>36</v>
      </c>
      <c r="B42" s="12" t="n"/>
      <c r="C42" s="12" t="n"/>
      <c r="D42" s="12" t="n"/>
      <c r="E42" s="12" t="n"/>
      <c r="F42" s="13" t="n"/>
      <c r="G42" s="12" t="n"/>
      <c r="H42" s="12" t="n"/>
      <c r="I42" s="12" t="n"/>
      <c r="J42" s="14" t="n"/>
      <c r="K42" s="9">
        <f>IF(OR(H42="",I42=""),"",IF(H42="т",IF(N(J42)=0,"",ROUND(I42*1000/J42,2)),IF(H42="м",I42,IF(H42="шт",IF(N(F42)=0,"",ROUND(I42*F42,2)),""))))</f>
        <v/>
      </c>
      <c r="L42" s="10">
        <f>IF(OR(K42="",N(J42)=0),"",ROUND(K42*J42/1000,3))</f>
        <v/>
      </c>
      <c r="M42" s="11">
        <f>IF(OR(K42="",N(F42)=0),"",ROUNDUP(K42/F42,0))</f>
        <v/>
      </c>
      <c r="N42" s="12" t="n"/>
    </row>
    <row r="43" ht="22" customHeight="1">
      <c r="A43" s="5" t="n">
        <v>37</v>
      </c>
      <c r="B43" s="12" t="n"/>
      <c r="C43" s="12" t="n"/>
      <c r="D43" s="12" t="n"/>
      <c r="E43" s="12" t="n"/>
      <c r="F43" s="13" t="n"/>
      <c r="G43" s="12" t="n"/>
      <c r="H43" s="12" t="n"/>
      <c r="I43" s="12" t="n"/>
      <c r="J43" s="14" t="n"/>
      <c r="K43" s="9">
        <f>IF(OR(H43="",I43=""),"",IF(H43="т",IF(N(J43)=0,"",ROUND(I43*1000/J43,2)),IF(H43="м",I43,IF(H43="шт",IF(N(F43)=0,"",ROUND(I43*F43,2)),""))))</f>
        <v/>
      </c>
      <c r="L43" s="10">
        <f>IF(OR(K43="",N(J43)=0),"",ROUND(K43*J43/1000,3))</f>
        <v/>
      </c>
      <c r="M43" s="11">
        <f>IF(OR(K43="",N(F43)=0),"",ROUNDUP(K43/F43,0))</f>
        <v/>
      </c>
      <c r="N43" s="12" t="n"/>
    </row>
    <row r="44" ht="22" customHeight="1">
      <c r="A44" s="5" t="n">
        <v>38</v>
      </c>
      <c r="B44" s="12" t="n"/>
      <c r="C44" s="12" t="n"/>
      <c r="D44" s="12" t="n"/>
      <c r="E44" s="12" t="n"/>
      <c r="F44" s="13" t="n"/>
      <c r="G44" s="12" t="n"/>
      <c r="H44" s="12" t="n"/>
      <c r="I44" s="12" t="n"/>
      <c r="J44" s="14" t="n"/>
      <c r="K44" s="9">
        <f>IF(OR(H44="",I44=""),"",IF(H44="т",IF(N(J44)=0,"",ROUND(I44*1000/J44,2)),IF(H44="м",I44,IF(H44="шт",IF(N(F44)=0,"",ROUND(I44*F44,2)),""))))</f>
        <v/>
      </c>
      <c r="L44" s="10">
        <f>IF(OR(K44="",N(J44)=0),"",ROUND(K44*J44/1000,3))</f>
        <v/>
      </c>
      <c r="M44" s="11">
        <f>IF(OR(K44="",N(F44)=0),"",ROUNDUP(K44/F44,0))</f>
        <v/>
      </c>
      <c r="N44" s="12" t="n"/>
    </row>
    <row r="45" ht="22" customHeight="1">
      <c r="A45" s="5" t="n">
        <v>39</v>
      </c>
      <c r="B45" s="12" t="n"/>
      <c r="C45" s="12" t="n"/>
      <c r="D45" s="12" t="n"/>
      <c r="E45" s="12" t="n"/>
      <c r="F45" s="13" t="n"/>
      <c r="G45" s="12" t="n"/>
      <c r="H45" s="12" t="n"/>
      <c r="I45" s="12" t="n"/>
      <c r="J45" s="14" t="n"/>
      <c r="K45" s="9">
        <f>IF(OR(H45="",I45=""),"",IF(H45="т",IF(N(J45)=0,"",ROUND(I45*1000/J45,2)),IF(H45="м",I45,IF(H45="шт",IF(N(F45)=0,"",ROUND(I45*F45,2)),""))))</f>
        <v/>
      </c>
      <c r="L45" s="10">
        <f>IF(OR(K45="",N(J45)=0),"",ROUND(K45*J45/1000,3))</f>
        <v/>
      </c>
      <c r="M45" s="11">
        <f>IF(OR(K45="",N(F45)=0),"",ROUNDUP(K45/F45,0))</f>
        <v/>
      </c>
      <c r="N45" s="12" t="n"/>
    </row>
    <row r="46" ht="22" customHeight="1">
      <c r="A46" s="5" t="n">
        <v>40</v>
      </c>
      <c r="B46" s="12" t="n"/>
      <c r="C46" s="12" t="n"/>
      <c r="D46" s="12" t="n"/>
      <c r="E46" s="12" t="n"/>
      <c r="F46" s="13" t="n"/>
      <c r="G46" s="12" t="n"/>
      <c r="H46" s="12" t="n"/>
      <c r="I46" s="12" t="n"/>
      <c r="J46" s="14" t="n"/>
      <c r="K46" s="9">
        <f>IF(OR(H46="",I46=""),"",IF(H46="т",IF(N(J46)=0,"",ROUND(I46*1000/J46,2)),IF(H46="м",I46,IF(H46="шт",IF(N(F46)=0,"",ROUND(I46*F46,2)),""))))</f>
        <v/>
      </c>
      <c r="L46" s="10">
        <f>IF(OR(K46="",N(J46)=0),"",ROUND(K46*J46/1000,3))</f>
        <v/>
      </c>
      <c r="M46" s="11">
        <f>IF(OR(K46="",N(F46)=0),"",ROUNDUP(K46/F46,0))</f>
        <v/>
      </c>
      <c r="N46" s="12" t="n"/>
    </row>
    <row r="47" ht="22" customHeight="1">
      <c r="A47" s="5" t="n">
        <v>41</v>
      </c>
      <c r="B47" s="12" t="n"/>
      <c r="C47" s="12" t="n"/>
      <c r="D47" s="12" t="n"/>
      <c r="E47" s="12" t="n"/>
      <c r="F47" s="13" t="n"/>
      <c r="G47" s="12" t="n"/>
      <c r="H47" s="12" t="n"/>
      <c r="I47" s="12" t="n"/>
      <c r="J47" s="14" t="n"/>
      <c r="K47" s="9">
        <f>IF(OR(H47="",I47=""),"",IF(H47="т",IF(N(J47)=0,"",ROUND(I47*1000/J47,2)),IF(H47="м",I47,IF(H47="шт",IF(N(F47)=0,"",ROUND(I47*F47,2)),""))))</f>
        <v/>
      </c>
      <c r="L47" s="10">
        <f>IF(OR(K47="",N(J47)=0),"",ROUND(K47*J47/1000,3))</f>
        <v/>
      </c>
      <c r="M47" s="11">
        <f>IF(OR(K47="",N(F47)=0),"",ROUNDUP(K47/F47,0))</f>
        <v/>
      </c>
      <c r="N47" s="12" t="n"/>
    </row>
    <row r="48" ht="22" customHeight="1">
      <c r="A48" s="5" t="n">
        <v>42</v>
      </c>
      <c r="B48" s="12" t="n"/>
      <c r="C48" s="12" t="n"/>
      <c r="D48" s="12" t="n"/>
      <c r="E48" s="12" t="n"/>
      <c r="F48" s="13" t="n"/>
      <c r="G48" s="12" t="n"/>
      <c r="H48" s="12" t="n"/>
      <c r="I48" s="12" t="n"/>
      <c r="J48" s="14" t="n"/>
      <c r="K48" s="9">
        <f>IF(OR(H48="",I48=""),"",IF(H48="т",IF(N(J48)=0,"",ROUND(I48*1000/J48,2)),IF(H48="м",I48,IF(H48="шт",IF(N(F48)=0,"",ROUND(I48*F48,2)),""))))</f>
        <v/>
      </c>
      <c r="L48" s="10">
        <f>IF(OR(K48="",N(J48)=0),"",ROUND(K48*J48/1000,3))</f>
        <v/>
      </c>
      <c r="M48" s="11">
        <f>IF(OR(K48="",N(F48)=0),"",ROUNDUP(K48/F48,0))</f>
        <v/>
      </c>
      <c r="N48" s="12" t="n"/>
    </row>
    <row r="49" ht="22" customHeight="1">
      <c r="A49" s="5" t="n">
        <v>43</v>
      </c>
      <c r="B49" s="12" t="n"/>
      <c r="C49" s="12" t="n"/>
      <c r="D49" s="12" t="n"/>
      <c r="E49" s="12" t="n"/>
      <c r="F49" s="13" t="n"/>
      <c r="G49" s="12" t="n"/>
      <c r="H49" s="12" t="n"/>
      <c r="I49" s="12" t="n"/>
      <c r="J49" s="14" t="n"/>
      <c r="K49" s="9">
        <f>IF(OR(H49="",I49=""),"",IF(H49="т",IF(N(J49)=0,"",ROUND(I49*1000/J49,2)),IF(H49="м",I49,IF(H49="шт",IF(N(F49)=0,"",ROUND(I49*F49,2)),""))))</f>
        <v/>
      </c>
      <c r="L49" s="10">
        <f>IF(OR(K49="",N(J49)=0),"",ROUND(K49*J49/1000,3))</f>
        <v/>
      </c>
      <c r="M49" s="11">
        <f>IF(OR(K49="",N(F49)=0),"",ROUNDUP(K49/F49,0))</f>
        <v/>
      </c>
      <c r="N49" s="12" t="n"/>
    </row>
    <row r="50">
      <c r="B50" s="15" t="inlineStr">
        <is>
          <t>Итого масса, т</t>
        </is>
      </c>
      <c r="L50" s="16">
        <f>SUM(L7:L49)</f>
        <v/>
      </c>
    </row>
    <row r="52">
      <c r="B52" s="17" t="inlineStr">
        <is>
          <t>Условия запроса (заполните перед отправкой):</t>
        </is>
      </c>
    </row>
    <row r="53">
      <c r="B53" s="18" t="inlineStr">
        <is>
          <t>1. Цена за единицу из графы «Ед. запроса»: с НДС / без НДС (нужное подчеркнуть). Скидку и итог со скидкой укажите отдельно.</t>
        </is>
      </c>
    </row>
    <row r="54">
      <c r="B54" s="18" t="inlineStr">
        <is>
          <t>2. Учёт количества: по фактической массе (взвешивание) / по теоретической массе (длина × масса 1 м) / по метражу или штукам.</t>
        </is>
      </c>
    </row>
    <row r="55">
      <c r="B55" s="18" t="inlineStr">
        <is>
          <t>3. Резка в размер: нужна / не нужна; размеры заготовок и допуск по длине: ______________________.</t>
        </is>
      </c>
    </row>
    <row r="56">
      <c r="B56" s="18" t="inlineStr">
        <is>
          <t>4. Доставка: до объекта, разгрузка ______, ограничения по длине машины и времени въезда ______________________.</t>
        </is>
      </c>
    </row>
    <row r="57">
      <c r="B57" s="18" t="inlineStr">
        <is>
          <t>5. Документы с партией: документ о качестве (сертификат, паспорт) с номером плавки, УПД.</t>
        </is>
      </c>
    </row>
    <row r="58">
      <c r="B58" s="18" t="inlineStr">
        <is>
          <t>6. Срок поставки: ______________________   Срок действия цены: ______________________</t>
        </is>
      </c>
    </row>
    <row r="60">
      <c r="B60" s="19" t="inlineStr">
        <is>
          <t>Масса 1 м: круг и арматура 0,0061654 × d²; труба 0,0246615 × S × (D - S); лист 7,85 × t × ширина, м. Плотность стали 7850 кг/м³. Формулы и пересчёт цены на листе «Пересчёт».</t>
        </is>
      </c>
    </row>
    <row r="62">
      <c r="A62" s="19" t="inlineStr">
        <is>
          <t>Шаблон: «Материк», независимое снабжение строительных объектов, materik.pro</t>
        </is>
      </c>
    </row>
  </sheetData>
  <dataValidations count="2">
    <dataValidation sqref="H7:H49" showDropDown="0" showInputMessage="0" showErrorMessage="0" allowBlank="1" type="list">
      <formula1>"т,м,шт"</formula1>
    </dataValidation>
    <dataValidation sqref="G7:G49" showDropDown="0" showInputMessage="0" showErrorMessage="0" allowBlank="1" type="list">
      <formula1>"мерная (МД),мерная с немерной (МД1),немерная (НД),кратная,мерная,немерная"</formula1>
    </dataValidation>
  </dataValidations>
  <printOptions gridLines="0"/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3" customWidth="1" min="3" max="3"/>
    <col width="50" customWidth="1" min="4" max="4"/>
    <col width="3" customWidth="1" min="5" max="5"/>
    <col width="12" customWidth="1" min="6" max="6"/>
    <col width="14" customWidth="1" min="7" max="7"/>
  </cols>
  <sheetData>
    <row r="1">
      <c r="A1" s="1" t="inlineStr">
        <is>
          <t>ПЕРЕСЧЁТ МАССЫ, ДЛИНЫ И ЦЕНЫ МЕТАЛЛОПРОКАТА</t>
        </is>
      </c>
    </row>
    <row r="2">
      <c r="A2" s="2" t="inlineStr">
        <is>
          <t>Вводите значения в голубые ячейки, серые считаются сами. Плотность стали 7850 кг/м³ (7,85 г/см³).</t>
        </is>
      </c>
    </row>
    <row r="4">
      <c r="A4" s="20" t="inlineStr">
        <is>
          <t>1. Круг, арматура: масса 1 м и пересчёт тонн в метры и прутки</t>
        </is>
      </c>
      <c r="B4" s="21" t="n"/>
      <c r="C4" s="21" t="n"/>
      <c r="D4" s="21" t="n"/>
      <c r="F4" s="17" t="inlineStr">
        <is>
          <t>Масса 1 м арматуры, ГОСТ 34028-2016, табл. 1</t>
        </is>
      </c>
    </row>
    <row r="5">
      <c r="A5" s="18" t="inlineStr">
        <is>
          <t>Диаметр d, мм</t>
        </is>
      </c>
      <c r="B5" s="22" t="n">
        <v>12</v>
      </c>
      <c r="F5" s="23" t="inlineStr">
        <is>
          <t>Диаметр, мм</t>
        </is>
      </c>
      <c r="G5" s="23" t="inlineStr">
        <is>
          <t>Масса 1 м, кг</t>
        </is>
      </c>
    </row>
    <row r="6">
      <c r="A6" s="17" t="inlineStr">
        <is>
          <t>Масса 1 м, кг</t>
        </is>
      </c>
      <c r="B6" s="24">
        <f>ROUND(0.0061654*B5^2,3)</f>
        <v/>
      </c>
      <c r="D6" s="19" t="inlineStr">
        <is>
          <t>0,0061654 × d² = 7850 × π/4 × d² × 10⁻⁶ (≈ 0,00617 × d²)</t>
        </is>
      </c>
      <c r="F6" s="25" t="n">
        <v>6</v>
      </c>
      <c r="G6" s="26" t="n">
        <v>0.222</v>
      </c>
    </row>
    <row r="7">
      <c r="A7" s="18" t="inlineStr">
        <is>
          <t>Масса партии, т</t>
        </is>
      </c>
      <c r="B7" s="27" t="n">
        <v>10</v>
      </c>
      <c r="F7" s="25" t="n">
        <v>8</v>
      </c>
      <c r="G7" s="26" t="n">
        <v>0.395</v>
      </c>
    </row>
    <row r="8">
      <c r="A8" s="17" t="inlineStr">
        <is>
          <t>Длина, м</t>
        </is>
      </c>
      <c r="B8" s="28">
        <f>ROUND(B7*1000/B6,2)</f>
        <v/>
      </c>
      <c r="D8" s="19" t="inlineStr">
        <is>
          <t>т × 1000 ÷ масса 1 м</t>
        </is>
      </c>
      <c r="F8" s="25" t="n">
        <v>10</v>
      </c>
      <c r="G8" s="26" t="n">
        <v>0.617</v>
      </c>
    </row>
    <row r="9">
      <c r="A9" s="18" t="inlineStr">
        <is>
          <t>Длина одного прутка, м</t>
        </is>
      </c>
      <c r="B9" s="29" t="n">
        <v>11.7</v>
      </c>
      <c r="F9" s="25" t="n">
        <v>12</v>
      </c>
      <c r="G9" s="26" t="n">
        <v>0.888</v>
      </c>
    </row>
    <row r="10">
      <c r="A10" s="17" t="inlineStr">
        <is>
          <t>Прутков, шт (вверх)</t>
        </is>
      </c>
      <c r="B10" s="30">
        <f>ROUNDUP(B8/B9,0)</f>
        <v/>
      </c>
      <c r="D10" s="19" t="inlineStr">
        <is>
          <t>длина ÷ длина прутка</t>
        </is>
      </c>
      <c r="F10" s="25" t="n">
        <v>14</v>
      </c>
      <c r="G10" s="26" t="n">
        <v>1.208</v>
      </c>
    </row>
    <row r="11">
      <c r="A11" s="18" t="inlineStr">
        <is>
          <t>Обратный пересчёт: длина, м</t>
        </is>
      </c>
      <c r="B11" s="31" t="n">
        <v>1000</v>
      </c>
      <c r="F11" s="25" t="n">
        <v>16</v>
      </c>
      <c r="G11" s="26" t="n">
        <v>1.578</v>
      </c>
    </row>
    <row r="12">
      <c r="A12" s="17" t="inlineStr">
        <is>
          <t>Масса, т</t>
        </is>
      </c>
      <c r="B12" s="24">
        <f>ROUND(B11*B6/1000,3)</f>
        <v/>
      </c>
      <c r="D12" s="19" t="inlineStr">
        <is>
          <t>м × масса 1 м ÷ 1000</t>
        </is>
      </c>
      <c r="F12" s="25" t="n">
        <v>18</v>
      </c>
      <c r="G12" s="26" t="n">
        <v>1.998</v>
      </c>
    </row>
    <row r="13">
      <c r="F13" s="25" t="n">
        <v>20</v>
      </c>
      <c r="G13" s="26" t="n">
        <v>2.466</v>
      </c>
    </row>
    <row r="14">
      <c r="A14" s="20" t="inlineStr">
        <is>
          <t>2. Труба круглая: масса 1 м по наружному диаметру и стенке</t>
        </is>
      </c>
      <c r="B14" s="21" t="n"/>
      <c r="C14" s="21" t="n"/>
      <c r="D14" s="21" t="n"/>
      <c r="F14" s="25" t="n">
        <v>22</v>
      </c>
      <c r="G14" s="26" t="n">
        <v>2.984</v>
      </c>
    </row>
    <row r="15">
      <c r="A15" s="18" t="inlineStr">
        <is>
          <t>Наружный диаметр D, мм</t>
        </is>
      </c>
      <c r="B15" s="22" t="n">
        <v>108</v>
      </c>
      <c r="F15" s="25" t="n">
        <v>25</v>
      </c>
      <c r="G15" s="26" t="n">
        <v>3.853</v>
      </c>
    </row>
    <row r="16">
      <c r="A16" s="18" t="inlineStr">
        <is>
          <t>Толщина стенки S, мм</t>
        </is>
      </c>
      <c r="B16" s="22" t="n">
        <v>4</v>
      </c>
      <c r="F16" s="25" t="n">
        <v>28</v>
      </c>
      <c r="G16" s="26" t="n">
        <v>4.834</v>
      </c>
    </row>
    <row r="17">
      <c r="A17" s="17" t="inlineStr">
        <is>
          <t>Масса 1 м, кг</t>
        </is>
      </c>
      <c r="B17" s="32">
        <f>IF(0.0246615*B16*(B15-B16)&lt;1,ROUND(0.0246615*B16*(B15-B16),3),ROUND(0.0246615*B16*(B15-B16),2))</f>
        <v/>
      </c>
      <c r="D17" s="19" t="inlineStr">
        <is>
          <t>0,0246615 × S × (D - S) = 7850 × π × S × (D - S) × 10⁻⁶</t>
        </is>
      </c>
      <c r="F17" s="25" t="n">
        <v>32</v>
      </c>
      <c r="G17" s="26" t="n">
        <v>6.313</v>
      </c>
    </row>
    <row r="18">
      <c r="A18" s="18" t="inlineStr">
        <is>
          <t>Длина, м</t>
        </is>
      </c>
      <c r="B18" s="31" t="n">
        <v>360</v>
      </c>
      <c r="F18" s="25" t="n">
        <v>36</v>
      </c>
      <c r="G18" s="26" t="n">
        <v>7.99</v>
      </c>
    </row>
    <row r="19">
      <c r="A19" s="17" t="inlineStr">
        <is>
          <t>Масса, т</t>
        </is>
      </c>
      <c r="B19" s="24">
        <f>ROUND(B18*B17/1000,3)</f>
        <v/>
      </c>
      <c r="D19" s="19" t="inlineStr">
        <is>
          <t>м × масса 1 м ÷ 1000</t>
        </is>
      </c>
      <c r="F19" s="25" t="n">
        <v>40</v>
      </c>
      <c r="G19" s="26" t="n">
        <v>9.865</v>
      </c>
    </row>
    <row r="20">
      <c r="A20" s="19" t="inlineStr">
        <is>
          <t>Формула и округление по ГОСТ 10704-91 (прим. 1 к табл. 1): до 0,01 кг, меньше 1 кг до 0,001 кг.</t>
        </is>
      </c>
      <c r="F20" s="19" t="inlineStr">
        <is>
          <t>Масса номинальная, при плотности 7,85 г/см³</t>
        </is>
      </c>
    </row>
    <row r="21">
      <c r="A21" s="19" t="inlineStr">
        <is>
          <t>Трубы по ГОСТ 10706: теоретическая масса больше на 1 % у одношовных, на 1,5 % у двухшовных (прим. 2).</t>
        </is>
      </c>
      <c r="F21" s="19" t="inlineStr">
        <is>
          <t>(примечание 4 к таблице 1). Фактическая масса</t>
        </is>
      </c>
    </row>
    <row r="22">
      <c r="A22" s="20" t="inlineStr">
        <is>
          <t>3. Лист: масса 1 м² и масса листа</t>
        </is>
      </c>
      <c r="B22" s="21" t="n"/>
      <c r="C22" s="21" t="n"/>
      <c r="D22" s="21" t="n"/>
      <c r="F22" s="19" t="inlineStr">
        <is>
          <t>1 м прутка может отличаться в пределах группы</t>
        </is>
      </c>
    </row>
    <row r="23">
      <c r="A23" s="18" t="inlineStr">
        <is>
          <t>Толщина t, мм</t>
        </is>
      </c>
      <c r="B23" s="22" t="n">
        <v>10</v>
      </c>
      <c r="F23" s="19" t="inlineStr">
        <is>
          <t>отклонений ОМ1 или ОМ2; группу указывают в заказе.</t>
        </is>
      </c>
    </row>
    <row r="24">
      <c r="A24" s="17" t="inlineStr">
        <is>
          <t>Масса 1 м², кг</t>
        </is>
      </c>
      <c r="B24" s="24">
        <f>ROUND(7.85*B23,3)</f>
        <v/>
      </c>
      <c r="D24" s="19" t="inlineStr">
        <is>
          <t>7,85 × t: 1 м² × t/1000 м × 7850 кг/м³</t>
        </is>
      </c>
    </row>
    <row r="25">
      <c r="A25" s="18" t="inlineStr">
        <is>
          <t>Ширина листа, м</t>
        </is>
      </c>
      <c r="B25" s="29" t="n">
        <v>1.5</v>
      </c>
    </row>
    <row r="26">
      <c r="A26" s="18" t="inlineStr">
        <is>
          <t>Длина листа, м</t>
        </is>
      </c>
      <c r="B26" s="29" t="n">
        <v>6</v>
      </c>
    </row>
    <row r="27">
      <c r="A27" s="17" t="inlineStr">
        <is>
          <t>Масса 1 листа, кг</t>
        </is>
      </c>
      <c r="B27" s="28">
        <f>ROUND(B24*B25*B26,2)</f>
        <v/>
      </c>
    </row>
    <row r="28">
      <c r="A28" s="17" t="inlineStr">
        <is>
          <t>Масса 1 м длины листа, кг</t>
        </is>
      </c>
      <c r="B28" s="24">
        <f>ROUND(B24*B25,3)</f>
        <v/>
      </c>
      <c r="D28" s="19" t="inlineStr">
        <is>
          <t>это значение ставят в графу «Масса 1 м» спецификации</t>
        </is>
      </c>
    </row>
    <row r="29">
      <c r="A29" s="18" t="inlineStr">
        <is>
          <t>Количество листов, шт</t>
        </is>
      </c>
      <c r="B29" s="33" t="n">
        <v>20</v>
      </c>
    </row>
    <row r="30">
      <c r="A30" s="17" t="inlineStr">
        <is>
          <t>Масса, т</t>
        </is>
      </c>
      <c r="B30" s="24">
        <f>ROUND(B27*B29/1000,3)</f>
        <v/>
      </c>
    </row>
    <row r="32">
      <c r="A32" s="20" t="inlineStr">
        <is>
          <t>4. Цена: за штуку и за тонну в цену за метр (числа учебные, впишите свои)</t>
        </is>
      </c>
      <c r="B32" s="21" t="n"/>
      <c r="C32" s="21" t="n"/>
      <c r="D32" s="21" t="n"/>
    </row>
    <row r="33">
      <c r="A33" s="18" t="inlineStr">
        <is>
          <t>Цена за 1 шт</t>
        </is>
      </c>
      <c r="B33" s="31" t="n">
        <v>1000</v>
      </c>
    </row>
    <row r="34">
      <c r="A34" s="18" t="inlineStr">
        <is>
          <t>Длина 1 шт, мм (из наименования)</t>
        </is>
      </c>
      <c r="B34" s="33" t="n">
        <v>1250</v>
      </c>
      <c r="D34" s="19" t="inlineStr">
        <is>
          <t>ищите в наименовании: «длиной 1250 мм», «L=6000», «3 м»</t>
        </is>
      </c>
    </row>
    <row r="35">
      <c r="A35" s="17" t="inlineStr">
        <is>
          <t>Цена за 1 м</t>
        </is>
      </c>
      <c r="B35" s="28">
        <f>ROUND(B33/(B34/1000),2)</f>
        <v/>
      </c>
      <c r="D35" s="19" t="inlineStr">
        <is>
          <t>цена за шт ÷ длина в метрах</t>
        </is>
      </c>
    </row>
    <row r="36">
      <c r="A36" s="18" t="inlineStr">
        <is>
          <t>Цена за 1 т</t>
        </is>
      </c>
      <c r="B36" s="31" t="n">
        <v>10000</v>
      </c>
    </row>
    <row r="37">
      <c r="A37" s="18" t="inlineStr">
        <is>
          <t>Масса 1 м, кг (из блоков 1-3)</t>
        </is>
      </c>
      <c r="B37" s="27">
        <f>B6</f>
        <v/>
      </c>
    </row>
    <row r="38">
      <c r="A38" s="17" t="inlineStr">
        <is>
          <t>Цена за 1 м</t>
        </is>
      </c>
      <c r="B38" s="28">
        <f>ROUND(B36*B37/1000,2)</f>
        <v/>
      </c>
      <c r="D38" s="19" t="inlineStr">
        <is>
          <t>цена за т × масса 1 м ÷ 1000</t>
        </is>
      </c>
    </row>
    <row r="39">
      <c r="A39" s="18" t="inlineStr">
        <is>
          <t>Цена за 1 м</t>
        </is>
      </c>
      <c r="B39" s="31" t="n">
        <v>10</v>
      </c>
    </row>
    <row r="40">
      <c r="A40" s="17" t="inlineStr">
        <is>
          <t>Цена за 1 т</t>
        </is>
      </c>
      <c r="B40" s="28">
        <f>ROUND(B39*1000/B37,2)</f>
        <v/>
      </c>
      <c r="D40" s="19" t="inlineStr">
        <is>
          <t>цена за м × 1000 ÷ масса 1 м</t>
        </is>
      </c>
    </row>
    <row r="43">
      <c r="A43" s="19" t="inlineStr">
        <is>
          <t>Шаблон: «Материк», независимое снабжение строительных объектов, materik.pro</t>
        </is>
      </c>
    </row>
  </sheetData>
  <printOptions gridLines="0"/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2026-10-03T14:56:16Z</dcterms:created>
  <dcterms:modified xmlns:dcterms="http://purl.org/dc/terms/" xmlns:xsi="http://www.w3.org/2001/XMLSchema-instance" xsi:type="dcterms:W3CDTF">2026-10-03T14:56:16Z</dcterms:modified>
</cp:coreProperties>
</file>